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9405"/>
  </bookViews>
  <sheets>
    <sheet name="Summary" sheetId="1" r:id="rId1"/>
    <sheet name="Schedule 1" sheetId="2" r:id="rId2"/>
    <sheet name="Schedule 2" sheetId="12" r:id="rId3"/>
  </sheets>
  <definedNames>
    <definedName name="_xlnm.Print_Area" localSheetId="0">Summary!$A$1:$I$53</definedName>
  </definedNames>
  <calcPr calcId="145621"/>
</workbook>
</file>

<file path=xl/calcChain.xml><?xml version="1.0" encoding="utf-8"?>
<calcChain xmlns="http://schemas.openxmlformats.org/spreadsheetml/2006/main">
  <c r="G46" i="1" l="1"/>
  <c r="I44" i="1"/>
  <c r="I46" i="1" s="1"/>
  <c r="G44" i="1"/>
  <c r="C20" i="12"/>
  <c r="B20" i="12"/>
  <c r="E20" i="12" s="1"/>
  <c r="C19" i="12"/>
  <c r="B19" i="12"/>
  <c r="E19" i="12" s="1"/>
  <c r="C18" i="12"/>
  <c r="C21" i="12" s="1"/>
  <c r="B18" i="12"/>
  <c r="B21" i="12" s="1"/>
  <c r="E21" i="12" s="1"/>
  <c r="C15" i="12"/>
  <c r="B15" i="12"/>
  <c r="E15" i="12" s="1"/>
  <c r="E14" i="12"/>
  <c r="D14" i="12"/>
  <c r="D15" i="12" s="1"/>
  <c r="E11" i="12"/>
  <c r="C11" i="12"/>
  <c r="B11" i="12"/>
  <c r="E10" i="12"/>
  <c r="D10" i="12"/>
  <c r="E9" i="12"/>
  <c r="D9" i="12"/>
  <c r="E8" i="12"/>
  <c r="D8" i="12"/>
  <c r="D11" i="12" s="1"/>
  <c r="I38" i="2"/>
  <c r="K38" i="2" s="1"/>
  <c r="K37" i="2"/>
  <c r="I37" i="2"/>
  <c r="I36" i="2"/>
  <c r="K36" i="2" s="1"/>
  <c r="K35" i="2"/>
  <c r="I35" i="2"/>
  <c r="I34" i="2"/>
  <c r="K34" i="2" s="1"/>
  <c r="I31" i="2"/>
  <c r="K31" i="2" s="1"/>
  <c r="K18" i="2"/>
  <c r="K16" i="2"/>
  <c r="K15" i="2"/>
  <c r="K17" i="2" s="1"/>
  <c r="K23" i="2" s="1"/>
  <c r="K13" i="2"/>
  <c r="K19" i="2" s="1"/>
  <c r="I53" i="1"/>
  <c r="G53" i="1"/>
  <c r="C53" i="1"/>
  <c r="E52" i="1"/>
  <c r="E53" i="1" s="1"/>
  <c r="K40" i="2" l="1"/>
  <c r="K42" i="2"/>
  <c r="K44" i="2" s="1"/>
  <c r="K24" i="2"/>
  <c r="K25" i="2" s="1"/>
  <c r="K43" i="2"/>
  <c r="K41" i="2"/>
  <c r="D18" i="12"/>
  <c r="D19" i="12"/>
  <c r="D20" i="12"/>
  <c r="K21" i="2"/>
  <c r="K22" i="2" s="1"/>
  <c r="E18" i="12"/>
  <c r="D21" i="12" l="1"/>
</calcChain>
</file>

<file path=xl/sharedStrings.xml><?xml version="1.0" encoding="utf-8"?>
<sst xmlns="http://schemas.openxmlformats.org/spreadsheetml/2006/main" count="136" uniqueCount="69">
  <si>
    <t>STATE AUTO FINANCIAL CORPORATION AND SUBSIDIARIES</t>
  </si>
  <si>
    <t>CONSOLIDATED STATEMENTS OF INCOME</t>
  </si>
  <si>
    <t>(unaudited)</t>
  </si>
  <si>
    <t>Three months ended March 31</t>
  </si>
  <si>
    <t>($ in millions, except per share amounts)</t>
  </si>
  <si>
    <t>2015</t>
  </si>
  <si>
    <t/>
  </si>
  <si>
    <t>2014</t>
  </si>
  <si>
    <t>Net premiums written</t>
  </si>
  <si>
    <t>Earned premiums</t>
  </si>
  <si>
    <t>Net investment income</t>
  </si>
  <si>
    <t>Net realized gain on investments</t>
  </si>
  <si>
    <t>Other income</t>
  </si>
  <si>
    <t>Total revenue</t>
  </si>
  <si>
    <t>Income before federal income taxes</t>
  </si>
  <si>
    <t>Federal income tax expense</t>
  </si>
  <si>
    <t>Net income</t>
  </si>
  <si>
    <t>Earnings per common share:</t>
  </si>
  <si>
    <t>- basic</t>
  </si>
  <si>
    <t>- diluted</t>
  </si>
  <si>
    <r>
      <rPr>
        <sz val="10"/>
        <color rgb="FF000000"/>
        <rFont val="Times New Roman"/>
        <family val="1"/>
      </rPr>
      <t xml:space="preserve">Earnings per share from operations </t>
    </r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>:</t>
    </r>
  </si>
  <si>
    <t>Weighted average shares outstanding:</t>
  </si>
  <si>
    <t>Return on average equity (LTM)</t>
  </si>
  <si>
    <t>Book value per share</t>
  </si>
  <si>
    <t>Dividends paid per share</t>
  </si>
  <si>
    <t>Total shares outstanding</t>
  </si>
  <si>
    <t>GAAP ratios:</t>
  </si>
  <si>
    <t>Cat loss and ALAE ratio</t>
  </si>
  <si>
    <t>Non-cat loss and LAE ratio</t>
  </si>
  <si>
    <t>Loss and LAE ratio</t>
  </si>
  <si>
    <t>Expense ratio</t>
  </si>
  <si>
    <t>Combined ratio</t>
  </si>
  <si>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 xml:space="preserve"> Reconciliation of non-GAAP financial measure:</t>
    </r>
  </si>
  <si>
    <t>Net income from operations:</t>
  </si>
  <si>
    <t>Less net realized gain on investments,</t>
  </si>
  <si>
    <t>less applicable federal income taxes</t>
  </si>
  <si>
    <t>Net income from operations</t>
  </si>
  <si>
    <t>RECONCILIATION OF HO QS ARRANGEMENT CESSION</t>
  </si>
  <si>
    <r>
      <rPr>
        <sz val="10"/>
        <color rgb="FF000000"/>
        <rFont val="Times New Roman"/>
        <family val="1"/>
      </rPr>
      <t xml:space="preserve">The following table sets forth a reconciliation of the expired HO QS Arrangement cession on the Company's overall results and key performance indicators on a pro forma GAAP basis as if it had not been in effect for the three months ended March 31, 2014:
</t>
    </r>
  </si>
  <si>
    <t>Three months ended</t>
  </si>
  <si>
    <t> ($  millions)</t>
  </si>
  <si>
    <t>  </t>
  </si>
  <si>
    <t>As Reported</t>
  </si>
  <si>
    <t>HO QS Cession</t>
  </si>
  <si>
    <t>Pro Forma without HO QS Cession</t>
  </si>
  <si>
    <t>RED</t>
  </si>
  <si>
    <t>Pro Forma without RED and HO QS Cession</t>
  </si>
  <si>
    <t>Earned Premiums</t>
  </si>
  <si>
    <t>Losses and LAE Incurred:</t>
  </si>
  <si>
    <t>Cat loss and ALAE</t>
  </si>
  <si>
    <t>Non-cat loss and LAE</t>
  </si>
  <si>
    <t>Loss and LAE</t>
  </si>
  <si>
    <t>Acquisition and operating expenses</t>
  </si>
  <si>
    <t>Net underwriting (loss) gain</t>
  </si>
  <si>
    <t> ($ in millions)</t>
  </si>
  <si>
    <t>Net underwriting gain</t>
  </si>
  <si>
    <t>$ Change</t>
  </si>
  <si>
    <t>% Change</t>
  </si>
  <si>
    <t>Personal auto</t>
  </si>
  <si>
    <t>Homeowners</t>
  </si>
  <si>
    <t>Other personal</t>
  </si>
  <si>
    <t>Personal segment</t>
  </si>
  <si>
    <t>NET WRITTEN PREMIUM COMPARISON ($ millions)</t>
  </si>
  <si>
    <t>1st Quarter Only</t>
  </si>
  <si>
    <t>As reported:</t>
  </si>
  <si>
    <t>Homeowners:</t>
  </si>
  <si>
    <t>Homeowners cession</t>
  </si>
  <si>
    <t>Total excluding HO QS arrangement: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</si>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</sst>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&quot;$&quot;* #,##0.0_)_%;_(&quot;$&quot;* \(#,##0.0\)_%;_(&quot;$&quot;* &quot;—&quot;_);_(@_)"/>
    <numFmt numFmtId="165" formatCode="_(#,##0.0_)_%;_(\(#,##0.0\)_%;_(&quot;—&quot;_);_(@_)"/>
    <numFmt numFmtId="166" formatCode="_(&quot;$&quot;* #,##0.00_)_%;_(&quot;$&quot;* \(#,##0.00\)_%;_(&quot;$&quot;* &quot;—&quot;_);_(@_)"/>
    <numFmt numFmtId="167" formatCode="#,##0.0_)%;\(#,##0.0\)%;&quot;—&quot;\%;_(@_)"/>
    <numFmt numFmtId="168" formatCode="#,##0_)%;\(#,##0\)%;&quot;—&quot;\%;_(@_)"/>
    <numFmt numFmtId="169" formatCode="#,##0.##########_)%;\(#,##0.##########\)%;&quot;—&quot;\%;_(@_)"/>
    <numFmt numFmtId="170" formatCode="_(#,##0.00_)_%;_(\(#,##0.00\)_%;_(&quot;—&quot;_);_(@_)"/>
    <numFmt numFmtId="171" formatCode="_(#,##0.##########_)_%;_(\(#,##0.##########\)_%;_(&quot;—&quot;_);_(@_)"/>
    <numFmt numFmtId="172" formatCode="mmmm\ d\,\ yyyy"/>
    <numFmt numFmtId="173" formatCode="_(#,##0_)_%;_(\(#,##0\)_%;_(&quot;—&quot;_);_(@_)"/>
    <numFmt numFmtId="177" formatCode="_(* #,##0.0_);_(* \(#,##0.0\);_(* &quot;-&quot;??_);_(@_)"/>
  </numFmts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8"/>
      <color rgb="FF000000"/>
      <name val="Times New Roman"/>
      <family val="1"/>
    </font>
    <font>
      <sz val="10"/>
      <color rgb="FFFF0000"/>
      <name val="Times New Roman"/>
      <family val="1"/>
    </font>
    <font>
      <u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/>
    <xf numFmtId="165" fontId="0" fillId="0" borderId="0" xfId="0" applyNumberFormat="1" applyAlignment="1">
      <alignment horizontal="left"/>
    </xf>
    <xf numFmtId="164" fontId="0" fillId="0" borderId="1" xfId="0" applyNumberFormat="1" applyBorder="1" applyAlignment="1"/>
    <xf numFmtId="165" fontId="0" fillId="0" borderId="2" xfId="0" applyNumberFormat="1" applyBorder="1" applyAlignment="1">
      <alignment horizontal="left"/>
    </xf>
    <xf numFmtId="165" fontId="0" fillId="0" borderId="0" xfId="0" applyNumberFormat="1" applyAlignment="1"/>
    <xf numFmtId="165" fontId="0" fillId="0" borderId="1" xfId="0" applyNumberFormat="1" applyBorder="1" applyAlignment="1"/>
    <xf numFmtId="165" fontId="0" fillId="0" borderId="3" xfId="0" applyNumberFormat="1" applyBorder="1" applyAlignment="1"/>
    <xf numFmtId="164" fontId="0" fillId="0" borderId="4" xfId="0" applyNumberFormat="1" applyBorder="1" applyAlignment="1"/>
    <xf numFmtId="0" fontId="0" fillId="0" borderId="5" xfId="0" applyBorder="1" applyAlignment="1">
      <alignment horizontal="left"/>
    </xf>
    <xf numFmtId="166" fontId="0" fillId="0" borderId="0" xfId="0" applyNumberFormat="1" applyAlignment="1"/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7" fontId="0" fillId="0" borderId="0" xfId="0" applyNumberFormat="1" applyAlignment="1"/>
    <xf numFmtId="168" fontId="0" fillId="0" borderId="0" xfId="0" applyNumberFormat="1" applyAlignment="1">
      <alignment horizontal="left"/>
    </xf>
    <xf numFmtId="169" fontId="0" fillId="0" borderId="0" xfId="0" applyNumberFormat="1" applyAlignment="1"/>
    <xf numFmtId="170" fontId="0" fillId="0" borderId="0" xfId="0" applyNumberFormat="1" applyAlignment="1"/>
    <xf numFmtId="171" fontId="0" fillId="0" borderId="0" xfId="0" applyNumberFormat="1" applyAlignment="1"/>
    <xf numFmtId="171" fontId="0" fillId="0" borderId="0" xfId="0" applyNumberFormat="1" applyAlignment="1"/>
    <xf numFmtId="0" fontId="0" fillId="0" borderId="0" xfId="0" applyAlignment="1">
      <alignment wrapText="1" indent="2"/>
    </xf>
    <xf numFmtId="167" fontId="0" fillId="0" borderId="0" xfId="0" applyNumberFormat="1" applyAlignment="1"/>
    <xf numFmtId="168" fontId="0" fillId="0" borderId="0" xfId="0" applyNumberFormat="1" applyAlignment="1">
      <alignment horizontal="left"/>
    </xf>
    <xf numFmtId="168" fontId="0" fillId="0" borderId="0" xfId="0" applyNumberFormat="1" applyAlignment="1"/>
    <xf numFmtId="167" fontId="0" fillId="0" borderId="1" xfId="0" applyNumberFormat="1" applyBorder="1" applyAlignment="1"/>
    <xf numFmtId="168" fontId="0" fillId="0" borderId="1" xfId="0" applyNumberFormat="1" applyBorder="1" applyAlignment="1"/>
    <xf numFmtId="167" fontId="0" fillId="0" borderId="0" xfId="0" applyNumberFormat="1" applyAlignment="1"/>
    <xf numFmtId="167" fontId="0" fillId="0" borderId="4" xfId="0" applyNumberFormat="1" applyBorder="1" applyAlignment="1"/>
    <xf numFmtId="168" fontId="0" fillId="0" borderId="4" xfId="0" applyNumberFormat="1" applyBorder="1" applyAlignment="1"/>
    <xf numFmtId="164" fontId="0" fillId="0" borderId="0" xfId="0" applyNumberFormat="1" applyAlignment="1"/>
    <xf numFmtId="165" fontId="0" fillId="0" borderId="1" xfId="0" applyNumberForma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165" fontId="0" fillId="0" borderId="2" xfId="0" applyNumberFormat="1" applyBorder="1" applyAlignment="1"/>
    <xf numFmtId="173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7" fontId="0" fillId="0" borderId="1" xfId="0" applyNumberFormat="1" applyBorder="1" applyAlignment="1"/>
    <xf numFmtId="167" fontId="0" fillId="0" borderId="1" xfId="0" applyNumberFormat="1" applyBorder="1" applyAlignment="1"/>
    <xf numFmtId="167" fontId="0" fillId="0" borderId="4" xfId="0" applyNumberFormat="1" applyBorder="1" applyAlignment="1"/>
    <xf numFmtId="167" fontId="0" fillId="0" borderId="4" xfId="0" applyNumberFormat="1" applyBorder="1" applyAlignment="1"/>
    <xf numFmtId="164" fontId="0" fillId="0" borderId="0" xfId="0" applyNumberFormat="1" applyAlignment="1"/>
    <xf numFmtId="165" fontId="0" fillId="0" borderId="0" xfId="0" applyNumberFormat="1" applyAlignment="1"/>
    <xf numFmtId="164" fontId="0" fillId="0" borderId="4" xfId="0" applyNumberFormat="1" applyBorder="1" applyAlignment="1"/>
    <xf numFmtId="168" fontId="0" fillId="0" borderId="0" xfId="0" applyNumberFormat="1" applyAlignment="1"/>
    <xf numFmtId="169" fontId="0" fillId="0" borderId="1" xfId="0" applyNumberFormat="1" applyBorder="1" applyAlignment="1"/>
    <xf numFmtId="167" fontId="0" fillId="0" borderId="0" xfId="0" applyNumberFormat="1" applyAlignment="1"/>
    <xf numFmtId="169" fontId="0" fillId="0" borderId="4" xfId="0" applyNumberForma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65" fontId="0" fillId="0" borderId="2" xfId="0" applyNumberFormat="1" applyBorder="1" applyAlignme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77" fontId="0" fillId="0" borderId="0" xfId="1" applyNumberFormat="1" applyFont="1" applyAlignment="1"/>
    <xf numFmtId="177" fontId="0" fillId="0" borderId="0" xfId="1" applyNumberFormat="1" applyFont="1" applyAlignment="1">
      <alignment horizontal="left"/>
    </xf>
    <xf numFmtId="177" fontId="0" fillId="0" borderId="1" xfId="1" applyNumberFormat="1" applyFont="1" applyBorder="1" applyAlignment="1"/>
    <xf numFmtId="177" fontId="0" fillId="0" borderId="4" xfId="1" applyNumberFormat="1" applyFont="1" applyBorder="1" applyAlignme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 indent="2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72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72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99"/>
  <sheetViews>
    <sheetView tabSelected="1" workbookViewId="0">
      <selection activeCell="A4" sqref="A4"/>
    </sheetView>
  </sheetViews>
  <sheetFormatPr defaultColWidth="21.5" defaultRowHeight="12.75" x14ac:dyDescent="0.2"/>
  <cols>
    <col min="1" max="1" width="46.6640625" customWidth="1"/>
    <col min="2" max="2" width="0.6640625" hidden="1" customWidth="1"/>
    <col min="3" max="3" width="14.5" hidden="1" customWidth="1"/>
    <col min="4" max="4" width="0.6640625" hidden="1" customWidth="1"/>
    <col min="5" max="5" width="14.5" hidden="1" customWidth="1"/>
    <col min="6" max="6" width="0.6640625" customWidth="1"/>
    <col min="8" max="8" width="0.6640625" customWidth="1"/>
  </cols>
  <sheetData>
    <row r="1" spans="1:226" ht="18.7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ht="18.75" customHeight="1" x14ac:dyDescent="0.2">
      <c r="A2" s="68" t="s">
        <v>1</v>
      </c>
      <c r="B2" s="67"/>
      <c r="C2" s="67"/>
      <c r="D2" s="67"/>
      <c r="E2" s="67"/>
      <c r="F2" s="67"/>
      <c r="G2" s="67"/>
      <c r="H2" s="67"/>
      <c r="I2" s="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18.75" customHeight="1" x14ac:dyDescent="0.2">
      <c r="A3" s="69" t="s">
        <v>2</v>
      </c>
      <c r="B3" s="67"/>
      <c r="C3" s="67"/>
      <c r="D3" s="67"/>
      <c r="E3" s="67"/>
      <c r="F3" s="67"/>
      <c r="G3" s="67"/>
      <c r="H3" s="67"/>
      <c r="I3" s="6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</row>
    <row r="5" spans="1:226" ht="18.75" customHeight="1" x14ac:dyDescent="0.2">
      <c r="A5" s="1"/>
      <c r="B5" s="1"/>
      <c r="C5" s="69" t="s">
        <v>3</v>
      </c>
      <c r="D5" s="67"/>
      <c r="E5" s="67"/>
      <c r="G5" s="69" t="s">
        <v>3</v>
      </c>
      <c r="H5" s="67"/>
      <c r="I5" s="6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</row>
    <row r="6" spans="1:226" ht="18.75" customHeight="1" x14ac:dyDescent="0.2">
      <c r="A6" s="2" t="s">
        <v>4</v>
      </c>
      <c r="B6" s="1"/>
      <c r="C6" s="3" t="s">
        <v>5</v>
      </c>
      <c r="D6" s="4" t="s">
        <v>6</v>
      </c>
      <c r="E6" s="3" t="s">
        <v>7</v>
      </c>
      <c r="F6" s="4" t="s">
        <v>6</v>
      </c>
      <c r="G6" s="3" t="s">
        <v>5</v>
      </c>
      <c r="H6" s="4" t="s">
        <v>6</v>
      </c>
      <c r="I6" s="3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</row>
    <row r="7" spans="1:226" ht="18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</row>
    <row r="8" spans="1:226" ht="18.75" customHeight="1" x14ac:dyDescent="0.2">
      <c r="A8" s="4" t="s">
        <v>8</v>
      </c>
      <c r="B8" s="1"/>
      <c r="C8" s="5">
        <v>307</v>
      </c>
      <c r="D8" s="6"/>
      <c r="E8" s="7">
        <v>265.39999999999998</v>
      </c>
      <c r="F8" s="6"/>
      <c r="G8" s="5">
        <v>307</v>
      </c>
      <c r="H8" s="6"/>
      <c r="I8" s="7">
        <v>265.39999999999998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 ht="18.75" customHeight="1" x14ac:dyDescent="0.2">
      <c r="A9" s="1"/>
      <c r="B9" s="1"/>
      <c r="C9" s="8"/>
      <c r="D9" s="6"/>
      <c r="E9" s="8"/>
      <c r="F9" s="6"/>
      <c r="G9" s="8"/>
      <c r="H9" s="6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 ht="18.75" customHeight="1" x14ac:dyDescent="0.2">
      <c r="A10" s="4" t="s">
        <v>9</v>
      </c>
      <c r="B10" s="1"/>
      <c r="C10" s="9">
        <v>315.3</v>
      </c>
      <c r="D10" s="6"/>
      <c r="E10" s="9">
        <v>266</v>
      </c>
      <c r="F10" s="6"/>
      <c r="G10" s="9">
        <v>315.3</v>
      </c>
      <c r="H10" s="6"/>
      <c r="I10" s="9">
        <v>262.5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ht="18.75" customHeight="1" x14ac:dyDescent="0.2">
      <c r="A11" s="4" t="s">
        <v>10</v>
      </c>
      <c r="B11" s="1"/>
      <c r="C11" s="9">
        <v>15.4</v>
      </c>
      <c r="D11" s="6"/>
      <c r="E11" s="9">
        <v>18.8</v>
      </c>
      <c r="F11" s="6"/>
      <c r="G11" s="9">
        <v>15.4</v>
      </c>
      <c r="H11" s="6"/>
      <c r="I11" s="9">
        <v>17.600000000000001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18.75" customHeight="1" x14ac:dyDescent="0.2">
      <c r="A12" s="4" t="s">
        <v>11</v>
      </c>
      <c r="B12" s="1"/>
      <c r="C12" s="9">
        <v>3.8</v>
      </c>
      <c r="D12" s="6"/>
      <c r="E12" s="9">
        <v>7.5</v>
      </c>
      <c r="F12" s="6"/>
      <c r="G12" s="9">
        <v>3.8</v>
      </c>
      <c r="H12" s="6"/>
      <c r="I12" s="9">
        <v>10.7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18.75" customHeight="1" x14ac:dyDescent="0.2">
      <c r="A13" s="4" t="s">
        <v>12</v>
      </c>
      <c r="B13" s="1"/>
      <c r="C13" s="10">
        <v>0.4</v>
      </c>
      <c r="D13" s="6"/>
      <c r="E13" s="10">
        <v>0.4</v>
      </c>
      <c r="F13" s="6"/>
      <c r="G13" s="10">
        <v>0.4</v>
      </c>
      <c r="H13" s="6"/>
      <c r="I13" s="10">
        <v>0.5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pans="1:226" ht="18.75" customHeight="1" x14ac:dyDescent="0.2">
      <c r="A14" s="64" t="s">
        <v>13</v>
      </c>
      <c r="B14" s="1"/>
      <c r="C14" s="11">
        <v>334.9</v>
      </c>
      <c r="D14" s="6"/>
      <c r="E14" s="11">
        <v>292.7</v>
      </c>
      <c r="F14" s="6"/>
      <c r="G14" s="11">
        <v>334.9</v>
      </c>
      <c r="H14" s="6"/>
      <c r="I14" s="11">
        <v>291.3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</row>
    <row r="15" spans="1:226" ht="18.75" customHeight="1" x14ac:dyDescent="0.2">
      <c r="A15" s="1"/>
      <c r="B15" s="1"/>
      <c r="C15" s="8"/>
      <c r="D15" s="6"/>
      <c r="E15" s="8"/>
      <c r="F15" s="6"/>
      <c r="G15" s="8"/>
      <c r="H15" s="6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</row>
    <row r="16" spans="1:226" ht="18.75" customHeight="1" x14ac:dyDescent="0.2">
      <c r="A16" s="4" t="s">
        <v>14</v>
      </c>
      <c r="B16" s="1"/>
      <c r="C16" s="9">
        <v>33.200000000000003</v>
      </c>
      <c r="D16" s="6"/>
      <c r="E16" s="9">
        <v>18.7</v>
      </c>
      <c r="F16" s="6"/>
      <c r="G16" s="9">
        <v>33.200000000000003</v>
      </c>
      <c r="H16" s="6"/>
      <c r="I16" s="9">
        <v>27.7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pans="1:226" ht="18.75" customHeight="1" x14ac:dyDescent="0.2">
      <c r="A17" s="1"/>
      <c r="B17" s="1"/>
      <c r="C17" s="6"/>
      <c r="D17" s="6"/>
      <c r="E17" s="6"/>
      <c r="F17" s="6"/>
      <c r="G17" s="6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6" ht="18.75" customHeight="1" x14ac:dyDescent="0.2">
      <c r="A18" s="4" t="s">
        <v>15</v>
      </c>
      <c r="B18" s="1"/>
      <c r="C18" s="10">
        <v>0</v>
      </c>
      <c r="D18" s="6"/>
      <c r="E18" s="10">
        <v>0.2</v>
      </c>
      <c r="F18" s="6"/>
      <c r="G18" s="10">
        <v>8.5</v>
      </c>
      <c r="H18" s="6"/>
      <c r="I18" s="10">
        <v>0.6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ht="18.75" customHeight="1" x14ac:dyDescent="0.2">
      <c r="A19" s="4" t="s">
        <v>16</v>
      </c>
      <c r="B19" s="1"/>
      <c r="C19" s="12">
        <v>33.200000000000003</v>
      </c>
      <c r="D19" s="6"/>
      <c r="E19" s="12">
        <v>18.5</v>
      </c>
      <c r="F19" s="6"/>
      <c r="G19" s="12">
        <v>24.7</v>
      </c>
      <c r="H19" s="6"/>
      <c r="I19" s="12">
        <v>27.1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ht="18.75" customHeight="1" x14ac:dyDescent="0.2">
      <c r="A20" s="1"/>
      <c r="B20" s="1"/>
      <c r="C20" s="13"/>
      <c r="D20" s="1"/>
      <c r="E20" s="13"/>
      <c r="F20" s="1"/>
      <c r="G20" s="13"/>
      <c r="H20" s="1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ht="18.75" customHeight="1" x14ac:dyDescent="0.2">
      <c r="A21" s="4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ht="18.75" customHeight="1" x14ac:dyDescent="0.2">
      <c r="A22" s="65" t="s">
        <v>18</v>
      </c>
      <c r="B22" s="1"/>
      <c r="C22" s="14">
        <v>0.6</v>
      </c>
      <c r="D22" s="15"/>
      <c r="E22" s="14">
        <v>0.46</v>
      </c>
      <c r="F22" s="15"/>
      <c r="G22" s="14">
        <v>0.6</v>
      </c>
      <c r="H22" s="15"/>
      <c r="I22" s="14">
        <v>0.67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ht="18.75" customHeight="1" x14ac:dyDescent="0.2">
      <c r="A23" s="65" t="s">
        <v>19</v>
      </c>
      <c r="B23" s="1"/>
      <c r="C23" s="14">
        <v>0.6</v>
      </c>
      <c r="D23" s="15"/>
      <c r="E23" s="14">
        <v>0.45</v>
      </c>
      <c r="F23" s="15"/>
      <c r="G23" s="14">
        <v>0.6</v>
      </c>
      <c r="H23" s="15"/>
      <c r="I23" s="14">
        <v>0.66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6" ht="18.75" customHeight="1" x14ac:dyDescent="0.2">
      <c r="A24" s="1"/>
      <c r="B24" s="1"/>
      <c r="C24" s="15"/>
      <c r="D24" s="15"/>
      <c r="E24" s="15"/>
      <c r="F24" s="15"/>
      <c r="G24" s="15"/>
      <c r="H24" s="15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6" ht="18.75" customHeight="1" x14ac:dyDescent="0.2">
      <c r="A25" s="4" t="s">
        <v>20</v>
      </c>
      <c r="B25" s="1"/>
      <c r="C25" s="15"/>
      <c r="D25" s="15"/>
      <c r="E25" s="15"/>
      <c r="F25" s="15"/>
      <c r="G25" s="15"/>
      <c r="H25" s="15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6" ht="18.75" customHeight="1" x14ac:dyDescent="0.2">
      <c r="A26" s="65" t="s">
        <v>18</v>
      </c>
      <c r="B26" s="1"/>
      <c r="C26" s="14">
        <v>0.75</v>
      </c>
      <c r="D26" s="15"/>
      <c r="E26" s="14">
        <v>0.34</v>
      </c>
      <c r="F26" s="15"/>
      <c r="G26" s="14">
        <v>0.54</v>
      </c>
      <c r="H26" s="15"/>
      <c r="I26" s="14">
        <v>0.5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6" ht="18.75" customHeight="1" x14ac:dyDescent="0.2">
      <c r="A27" s="65" t="s">
        <v>19</v>
      </c>
      <c r="B27" s="1"/>
      <c r="C27" s="14">
        <v>0.74</v>
      </c>
      <c r="D27" s="15"/>
      <c r="E27" s="14">
        <v>0.33</v>
      </c>
      <c r="F27" s="15"/>
      <c r="G27" s="14">
        <v>0.54</v>
      </c>
      <c r="H27" s="15"/>
      <c r="I27" s="14">
        <v>0.49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6" ht="18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6" ht="18.75" customHeight="1" x14ac:dyDescent="0.2">
      <c r="A29" s="4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6" ht="18.75" customHeight="1" x14ac:dyDescent="0.2">
      <c r="A30" s="65" t="s">
        <v>18</v>
      </c>
      <c r="B30" s="1"/>
      <c r="C30" s="9">
        <v>41</v>
      </c>
      <c r="D30" s="16"/>
      <c r="E30" s="9">
        <v>40.799999999999997</v>
      </c>
      <c r="F30" s="16"/>
      <c r="G30" s="9">
        <v>41</v>
      </c>
      <c r="H30" s="16"/>
      <c r="I30" s="9">
        <v>40.799999999999997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6" ht="18.75" customHeight="1" x14ac:dyDescent="0.2">
      <c r="A31" s="65" t="s">
        <v>19</v>
      </c>
      <c r="B31" s="1"/>
      <c r="C31" s="9">
        <v>41.4</v>
      </c>
      <c r="D31" s="16"/>
      <c r="E31" s="9">
        <v>41.1</v>
      </c>
      <c r="F31" s="16"/>
      <c r="G31" s="9">
        <v>41.4</v>
      </c>
      <c r="H31" s="16"/>
      <c r="I31" s="9">
        <v>41.1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6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ht="18.75" customHeight="1" x14ac:dyDescent="0.2">
      <c r="A33" s="4" t="s">
        <v>22</v>
      </c>
      <c r="B33" s="1"/>
      <c r="C33" s="17">
        <v>0.122</v>
      </c>
      <c r="D33" s="18"/>
      <c r="E33" s="17">
        <v>8.5999999999999993E-2</v>
      </c>
      <c r="F33" s="18"/>
      <c r="G33" s="17">
        <v>0.122</v>
      </c>
      <c r="H33" s="18"/>
      <c r="I33" s="19">
        <v>8.5999999999999993E-2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ht="18.75" customHeight="1" x14ac:dyDescent="0.2">
      <c r="A35" s="4" t="s">
        <v>23</v>
      </c>
      <c r="B35" s="1"/>
      <c r="C35" s="14">
        <v>22.05</v>
      </c>
      <c r="D35" s="15"/>
      <c r="E35" s="14">
        <v>20.05</v>
      </c>
      <c r="F35" s="1"/>
      <c r="G35" s="20">
        <v>22.05</v>
      </c>
      <c r="H35" s="1"/>
      <c r="I35" s="21">
        <v>20.05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pans="1:226" ht="18.75" customHeight="1" x14ac:dyDescent="0.2">
      <c r="A37" s="4" t="s">
        <v>24</v>
      </c>
      <c r="B37" s="1"/>
      <c r="C37" s="14">
        <v>0.1</v>
      </c>
      <c r="D37" s="1"/>
      <c r="E37" s="14">
        <v>0.1</v>
      </c>
      <c r="F37" s="1"/>
      <c r="G37" s="14">
        <v>0.1</v>
      </c>
      <c r="H37" s="1"/>
      <c r="I37" s="14">
        <v>0.1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pans="1:226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</row>
    <row r="39" spans="1:226" ht="18.75" customHeight="1" x14ac:dyDescent="0.2">
      <c r="A39" s="4" t="s">
        <v>25</v>
      </c>
      <c r="B39" s="1"/>
      <c r="C39" s="9">
        <v>41</v>
      </c>
      <c r="D39" s="1"/>
      <c r="E39" s="22">
        <v>40.799999999999997</v>
      </c>
      <c r="F39" s="1"/>
      <c r="G39" s="9">
        <v>41</v>
      </c>
      <c r="H39" s="1"/>
      <c r="I39" s="22">
        <v>40.799999999999997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</row>
    <row r="40" spans="1:226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</row>
    <row r="41" spans="1:226" ht="18.75" customHeight="1" x14ac:dyDescent="0.2">
      <c r="A41" s="4" t="s">
        <v>26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</row>
    <row r="42" spans="1:226" ht="18.75" customHeight="1" x14ac:dyDescent="0.2">
      <c r="A42" s="23" t="s">
        <v>27</v>
      </c>
      <c r="B42" s="1"/>
      <c r="C42" s="24">
        <v>-7.2999999999999995E-2</v>
      </c>
      <c r="D42" s="25"/>
      <c r="E42" s="26">
        <v>0</v>
      </c>
      <c r="F42" s="25"/>
      <c r="G42" s="60">
        <v>1.4</v>
      </c>
      <c r="H42" s="61"/>
      <c r="I42" s="60">
        <v>2.4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</row>
    <row r="43" spans="1:226" ht="18.75" customHeight="1" x14ac:dyDescent="0.2">
      <c r="A43" s="23" t="s">
        <v>28</v>
      </c>
      <c r="B43" s="1"/>
      <c r="C43" s="27">
        <v>0.68700000000000006</v>
      </c>
      <c r="D43" s="25"/>
      <c r="E43" s="28">
        <v>0</v>
      </c>
      <c r="F43" s="25"/>
      <c r="G43" s="62">
        <v>60.4</v>
      </c>
      <c r="H43" s="61"/>
      <c r="I43" s="62">
        <v>63.1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</row>
    <row r="44" spans="1:226" ht="18.75" customHeight="1" x14ac:dyDescent="0.2">
      <c r="A44" s="23" t="s">
        <v>29</v>
      </c>
      <c r="B44" s="1"/>
      <c r="C44" s="24">
        <v>0.61399999999999999</v>
      </c>
      <c r="D44" s="25"/>
      <c r="E44" s="26">
        <v>0</v>
      </c>
      <c r="F44" s="25"/>
      <c r="G44" s="60">
        <f>SUM(G42:G43)</f>
        <v>61.8</v>
      </c>
      <c r="H44" s="61"/>
      <c r="I44" s="60">
        <f>SUM(I42:I43)</f>
        <v>65.5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</row>
    <row r="45" spans="1:226" ht="18.75" customHeight="1" x14ac:dyDescent="0.2">
      <c r="A45" s="23" t="s">
        <v>30</v>
      </c>
      <c r="B45" s="1"/>
      <c r="C45" s="24">
        <v>0.33200000000000002</v>
      </c>
      <c r="D45" s="25"/>
      <c r="E45" s="29">
        <v>0</v>
      </c>
      <c r="F45" s="25"/>
      <c r="G45" s="60">
        <v>32.799999999999997</v>
      </c>
      <c r="H45" s="61"/>
      <c r="I45" s="60">
        <v>33.700000000000003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</row>
    <row r="46" spans="1:226" ht="18.75" customHeight="1" x14ac:dyDescent="0.2">
      <c r="A46" s="23" t="s">
        <v>31</v>
      </c>
      <c r="B46" s="1"/>
      <c r="C46" s="30">
        <v>0.94599999999999995</v>
      </c>
      <c r="D46" s="25"/>
      <c r="E46" s="31">
        <v>0</v>
      </c>
      <c r="F46" s="25"/>
      <c r="G46" s="63">
        <f>SUM(G44:G45)</f>
        <v>94.6</v>
      </c>
      <c r="H46" s="61"/>
      <c r="I46" s="63">
        <f>SUM(I44:I45)</f>
        <v>99.2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</row>
    <row r="47" spans="1:226" ht="18.75" customHeight="1" x14ac:dyDescent="0.2">
      <c r="A47" s="1"/>
      <c r="B47" s="1"/>
      <c r="C47" s="13"/>
      <c r="D47" s="1"/>
      <c r="E47" s="13"/>
      <c r="F47" s="1"/>
      <c r="G47" s="13"/>
      <c r="H47" s="1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</row>
    <row r="48" spans="1:226" ht="18.75" customHeight="1" x14ac:dyDescent="0.2">
      <c r="A48" s="4" t="s">
        <v>32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</row>
    <row r="49" spans="1:226" ht="18.75" customHeight="1" x14ac:dyDescent="0.2">
      <c r="A49" s="4" t="s">
        <v>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</row>
    <row r="50" spans="1:226" ht="18.75" customHeight="1" x14ac:dyDescent="0.2">
      <c r="A50" s="4" t="s">
        <v>16</v>
      </c>
      <c r="B50" s="1"/>
      <c r="C50" s="32">
        <v>33.200000000000003</v>
      </c>
      <c r="D50" s="6"/>
      <c r="E50" s="32">
        <v>18.5</v>
      </c>
      <c r="F50" s="6"/>
      <c r="G50" s="32">
        <v>24.7</v>
      </c>
      <c r="H50" s="6"/>
      <c r="I50" s="32">
        <v>27.1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</row>
    <row r="51" spans="1:226" ht="18.75" customHeight="1" x14ac:dyDescent="0.2">
      <c r="A51" s="4" t="s">
        <v>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</row>
    <row r="52" spans="1:226" ht="18.75" customHeight="1" x14ac:dyDescent="0.2">
      <c r="A52" s="23" t="s">
        <v>35</v>
      </c>
      <c r="B52" s="1"/>
      <c r="C52" s="33">
        <v>2.5</v>
      </c>
      <c r="D52" s="1"/>
      <c r="E52" s="10">
        <f>4900000</f>
        <v>4900000</v>
      </c>
      <c r="F52" s="1"/>
      <c r="G52" s="33">
        <v>2.5</v>
      </c>
      <c r="H52" s="1"/>
      <c r="I52" s="10">
        <v>6.9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</row>
    <row r="53" spans="1:226" ht="18.75" customHeight="1" x14ac:dyDescent="0.2">
      <c r="A53" s="4" t="s">
        <v>36</v>
      </c>
      <c r="B53" s="1"/>
      <c r="C53" s="12">
        <f>C50-C52</f>
        <v>30.700000000000003</v>
      </c>
      <c r="D53" s="6"/>
      <c r="E53" s="12">
        <f>E50-E52</f>
        <v>-4899981.5</v>
      </c>
      <c r="F53" s="6"/>
      <c r="G53" s="12">
        <f>G50-G52</f>
        <v>22.2</v>
      </c>
      <c r="H53" s="6"/>
      <c r="I53" s="12">
        <f>I50-I52</f>
        <v>20.200000000000003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</row>
    <row r="54" spans="1:226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</row>
    <row r="55" spans="1:226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</row>
    <row r="56" spans="1:226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</row>
    <row r="57" spans="1:226" ht="18.75" customHeight="1" x14ac:dyDescent="0.2"/>
    <row r="58" spans="1:226" ht="18.75" customHeight="1" x14ac:dyDescent="0.2"/>
    <row r="59" spans="1:226" ht="18.75" customHeight="1" x14ac:dyDescent="0.2"/>
    <row r="60" spans="1:226" ht="18.75" customHeight="1" x14ac:dyDescent="0.2"/>
    <row r="61" spans="1:226" ht="18.75" customHeight="1" x14ac:dyDescent="0.2"/>
    <row r="62" spans="1:226" ht="18.75" customHeight="1" x14ac:dyDescent="0.2"/>
    <row r="63" spans="1:226" ht="18.75" customHeight="1" x14ac:dyDescent="0.2"/>
    <row r="64" spans="1:226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5">
    <mergeCell ref="A1:I1"/>
    <mergeCell ref="A2:I2"/>
    <mergeCell ref="A3:I3"/>
    <mergeCell ref="C5:E5"/>
    <mergeCell ref="G5:I5"/>
  </mergeCells>
  <printOptions horizontalCentered="1"/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A4" sqref="A4"/>
    </sheetView>
  </sheetViews>
  <sheetFormatPr defaultColWidth="21.5" defaultRowHeight="12.75" x14ac:dyDescent="0.2"/>
  <cols>
    <col min="1" max="1" width="35.83203125" customWidth="1"/>
    <col min="2" max="2" width="0.6640625" customWidth="1"/>
    <col min="4" max="4" width="0.6640625" customWidth="1"/>
    <col min="6" max="6" width="0.6640625" customWidth="1"/>
    <col min="7" max="7" width="16.6640625" customWidth="1"/>
    <col min="8" max="8" width="0.6640625" customWidth="1"/>
    <col min="9" max="9" width="18" hidden="1" customWidth="1"/>
    <col min="10" max="10" width="0.6640625" hidden="1" customWidth="1"/>
    <col min="11" max="11" width="18" hidden="1" customWidth="1"/>
  </cols>
  <sheetData>
    <row r="1" spans="1:13" ht="18.75" customHeight="1" x14ac:dyDescent="0.25">
      <c r="A1" s="66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"/>
      <c r="M1" s="1"/>
    </row>
    <row r="2" spans="1:13" ht="18.75" customHeight="1" x14ac:dyDescent="0.2">
      <c r="A2" s="68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1"/>
      <c r="M2" s="1"/>
    </row>
    <row r="3" spans="1:13" ht="18.75" customHeight="1" x14ac:dyDescent="0.2">
      <c r="A3" s="69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1"/>
      <c r="M3" s="1"/>
    </row>
    <row r="4" spans="1:13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5.1" customHeight="1" x14ac:dyDescent="0.2">
      <c r="A5" s="75" t="s">
        <v>38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1"/>
      <c r="M5" s="1"/>
    </row>
    <row r="6" spans="1:13" ht="35.1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1"/>
      <c r="M6" s="1"/>
    </row>
    <row r="7" spans="1:13" ht="18.75" customHeight="1" x14ac:dyDescent="0.2">
      <c r="A7" s="1"/>
      <c r="B7" s="1"/>
      <c r="C7" s="3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8.75" hidden="1" customHeight="1" x14ac:dyDescent="0.2">
      <c r="A8" s="1"/>
      <c r="B8" s="1"/>
      <c r="C8" s="69" t="s">
        <v>39</v>
      </c>
      <c r="D8" s="67"/>
      <c r="E8" s="67"/>
      <c r="F8" s="67"/>
      <c r="G8" s="67"/>
      <c r="H8" s="71"/>
      <c r="I8" s="71"/>
      <c r="J8" s="71"/>
      <c r="K8" s="71"/>
      <c r="L8" s="1"/>
      <c r="M8" s="1"/>
    </row>
    <row r="9" spans="1:13" ht="18.75" hidden="1" customHeight="1" x14ac:dyDescent="0.2">
      <c r="A9" s="1"/>
      <c r="B9" s="1"/>
      <c r="C9" s="70">
        <v>42094</v>
      </c>
      <c r="D9" s="67"/>
      <c r="E9" s="67"/>
      <c r="F9" s="67"/>
      <c r="G9" s="67"/>
      <c r="H9" s="71"/>
      <c r="I9" s="71"/>
      <c r="J9" s="71"/>
      <c r="K9" s="71"/>
      <c r="L9" s="1"/>
      <c r="M9" s="1"/>
    </row>
    <row r="10" spans="1:13" ht="18.75" hidden="1" customHeight="1" x14ac:dyDescent="0.2">
      <c r="A10" s="35"/>
      <c r="B10" s="1"/>
      <c r="C10" s="36"/>
      <c r="D10" s="1"/>
      <c r="E10" s="36"/>
      <c r="F10" s="1"/>
      <c r="G10" s="36"/>
      <c r="H10" s="1"/>
      <c r="I10" s="1"/>
      <c r="J10" s="1"/>
      <c r="K10" s="1"/>
      <c r="L10" s="1"/>
      <c r="M10" s="1"/>
    </row>
    <row r="11" spans="1:13" ht="43.7" hidden="1" customHeight="1" x14ac:dyDescent="0.2">
      <c r="A11" s="2" t="s">
        <v>40</v>
      </c>
      <c r="B11" s="4" t="s">
        <v>41</v>
      </c>
      <c r="C11" s="3" t="s">
        <v>42</v>
      </c>
      <c r="D11" s="4" t="s">
        <v>41</v>
      </c>
      <c r="E11" s="3" t="s">
        <v>43</v>
      </c>
      <c r="F11" s="1"/>
      <c r="G11" s="3" t="s">
        <v>44</v>
      </c>
      <c r="H11" s="1"/>
      <c r="I11" s="37" t="s">
        <v>45</v>
      </c>
      <c r="J11" s="1"/>
      <c r="K11" s="37" t="s">
        <v>46</v>
      </c>
      <c r="L11" s="1"/>
      <c r="M11" s="1"/>
    </row>
    <row r="12" spans="1:13" ht="18.75" hidden="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8.75" hidden="1" customHeight="1" x14ac:dyDescent="0.2">
      <c r="A13" s="4" t="s">
        <v>47</v>
      </c>
      <c r="B13" s="1"/>
      <c r="C13" s="32">
        <v>315.3</v>
      </c>
      <c r="D13" s="1"/>
      <c r="E13" s="32">
        <v>132.19999999999999</v>
      </c>
      <c r="F13" s="1"/>
      <c r="G13" s="32">
        <v>447.5</v>
      </c>
      <c r="H13" s="1"/>
      <c r="I13" s="32">
        <v>0</v>
      </c>
      <c r="J13" s="1"/>
      <c r="K13" s="32">
        <f>G13-I13</f>
        <v>447.5</v>
      </c>
      <c r="L13" s="1"/>
      <c r="M13" s="1"/>
    </row>
    <row r="14" spans="1:13" ht="18.75" hidden="1" customHeight="1" x14ac:dyDescent="0.2">
      <c r="A14" s="4" t="s">
        <v>48</v>
      </c>
      <c r="B14" s="4" t="s">
        <v>41</v>
      </c>
      <c r="C14" s="6"/>
      <c r="D14" s="1"/>
      <c r="E14" s="6"/>
      <c r="F14" s="1"/>
      <c r="G14" s="6"/>
      <c r="H14" s="1"/>
      <c r="I14" s="6"/>
      <c r="J14" s="1"/>
      <c r="K14" s="6"/>
      <c r="L14" s="1"/>
      <c r="M14" s="1"/>
    </row>
    <row r="15" spans="1:13" ht="18.75" hidden="1" customHeight="1" x14ac:dyDescent="0.2">
      <c r="A15" s="4" t="s">
        <v>49</v>
      </c>
      <c r="B15" s="4" t="s">
        <v>41</v>
      </c>
      <c r="C15" s="9">
        <v>4.5</v>
      </c>
      <c r="D15" s="1"/>
      <c r="E15" s="9">
        <v>19.2</v>
      </c>
      <c r="F15" s="1"/>
      <c r="G15" s="9">
        <v>23.7</v>
      </c>
      <c r="H15" s="1"/>
      <c r="I15" s="9">
        <v>0</v>
      </c>
      <c r="J15" s="1"/>
      <c r="K15" s="9">
        <f>G15-I15</f>
        <v>23.7</v>
      </c>
      <c r="L15" s="1"/>
      <c r="M15" s="1"/>
    </row>
    <row r="16" spans="1:13" ht="18.75" hidden="1" customHeight="1" x14ac:dyDescent="0.2">
      <c r="A16" s="4" t="s">
        <v>50</v>
      </c>
      <c r="B16" s="4" t="s">
        <v>41</v>
      </c>
      <c r="C16" s="10">
        <v>190.5</v>
      </c>
      <c r="D16" s="1"/>
      <c r="E16" s="10">
        <v>55.8</v>
      </c>
      <c r="F16" s="1"/>
      <c r="G16" s="10">
        <v>246.3</v>
      </c>
      <c r="H16" s="1"/>
      <c r="I16" s="9">
        <v>25.4</v>
      </c>
      <c r="J16" s="1"/>
      <c r="K16" s="10">
        <f>G16-I16</f>
        <v>220.9</v>
      </c>
      <c r="L16" s="1"/>
      <c r="M16" s="1"/>
    </row>
    <row r="17" spans="1:13" ht="18.75" hidden="1" customHeight="1" x14ac:dyDescent="0.2">
      <c r="A17" s="4" t="s">
        <v>51</v>
      </c>
      <c r="B17" s="1"/>
      <c r="C17" s="9">
        <v>195</v>
      </c>
      <c r="D17" s="1"/>
      <c r="E17" s="9">
        <v>75</v>
      </c>
      <c r="F17" s="1"/>
      <c r="G17" s="9">
        <v>270</v>
      </c>
      <c r="H17" s="1"/>
      <c r="I17" s="38">
        <v>25.4</v>
      </c>
      <c r="J17" s="1"/>
      <c r="K17" s="9">
        <f>SUM(K15:K16)</f>
        <v>244.6</v>
      </c>
      <c r="L17" s="1"/>
      <c r="M17" s="1"/>
    </row>
    <row r="18" spans="1:13" ht="18.75" hidden="1" customHeight="1" x14ac:dyDescent="0.2">
      <c r="A18" s="4" t="s">
        <v>52</v>
      </c>
      <c r="B18" s="1"/>
      <c r="C18" s="9">
        <v>103.4</v>
      </c>
      <c r="D18" s="1"/>
      <c r="E18" s="9">
        <v>41.3</v>
      </c>
      <c r="F18" s="1"/>
      <c r="G18" s="9">
        <v>144.69999999999999</v>
      </c>
      <c r="H18" s="1"/>
      <c r="I18" s="9">
        <v>0</v>
      </c>
      <c r="J18" s="1"/>
      <c r="K18" s="9">
        <f>G18-I18</f>
        <v>144.69999999999999</v>
      </c>
      <c r="L18" s="1"/>
      <c r="M18" s="1"/>
    </row>
    <row r="19" spans="1:13" ht="18.75" hidden="1" customHeight="1" x14ac:dyDescent="0.2">
      <c r="A19" s="4" t="s">
        <v>53</v>
      </c>
      <c r="B19" s="4" t="s">
        <v>41</v>
      </c>
      <c r="C19" s="12">
        <v>16.899999999999999</v>
      </c>
      <c r="D19" s="1"/>
      <c r="E19" s="12">
        <v>15.9</v>
      </c>
      <c r="F19" s="1"/>
      <c r="G19" s="12">
        <v>32.799999999999997</v>
      </c>
      <c r="H19" s="1"/>
      <c r="I19" s="12">
        <v>-25.4</v>
      </c>
      <c r="J19" s="1"/>
      <c r="K19" s="12">
        <f>K13-K17-K18</f>
        <v>58.200000000000017</v>
      </c>
      <c r="L19" s="1"/>
      <c r="M19" s="1"/>
    </row>
    <row r="20" spans="1:13" ht="18.75" hidden="1" customHeight="1" x14ac:dyDescent="0.2">
      <c r="A20" s="1"/>
      <c r="B20" s="4" t="s">
        <v>41</v>
      </c>
      <c r="C20" s="1"/>
      <c r="D20" s="1"/>
      <c r="E20" s="1"/>
      <c r="F20" s="1"/>
      <c r="G20" s="39"/>
      <c r="H20" s="1"/>
      <c r="I20" s="1"/>
      <c r="J20" s="1"/>
      <c r="K20" s="1"/>
      <c r="L20" s="1"/>
      <c r="M20" s="1"/>
    </row>
    <row r="21" spans="1:13" ht="18.75" hidden="1" customHeight="1" x14ac:dyDescent="0.2">
      <c r="A21" s="4" t="s">
        <v>27</v>
      </c>
      <c r="B21" s="4" t="s">
        <v>41</v>
      </c>
      <c r="C21" s="17">
        <v>1.4E-2</v>
      </c>
      <c r="D21" s="40"/>
      <c r="E21" s="17">
        <v>0.14499999999999999</v>
      </c>
      <c r="F21" s="40"/>
      <c r="G21" s="17">
        <v>5.2999999999999999E-2</v>
      </c>
      <c r="H21" s="1"/>
      <c r="I21" s="1"/>
      <c r="J21" s="1"/>
      <c r="K21" s="17">
        <f>K15/K13</f>
        <v>5.29608938547486E-2</v>
      </c>
      <c r="L21" s="1"/>
      <c r="M21" s="1"/>
    </row>
    <row r="22" spans="1:13" ht="18.75" hidden="1" customHeight="1" x14ac:dyDescent="0.2">
      <c r="A22" s="4" t="s">
        <v>28</v>
      </c>
      <c r="B22" s="4" t="s">
        <v>41</v>
      </c>
      <c r="C22" s="41">
        <v>0.60399999999999998</v>
      </c>
      <c r="D22" s="40"/>
      <c r="E22" s="41">
        <v>0.42299999999999999</v>
      </c>
      <c r="F22" s="40"/>
      <c r="G22" s="42">
        <v>0.55000000000000004</v>
      </c>
      <c r="H22" s="1"/>
      <c r="I22" s="1"/>
      <c r="J22" s="1"/>
      <c r="K22" s="41">
        <f>K23-K21</f>
        <v>0.49363128491620106</v>
      </c>
      <c r="L22" s="1"/>
      <c r="M22" s="1"/>
    </row>
    <row r="23" spans="1:13" ht="18.75" hidden="1" customHeight="1" x14ac:dyDescent="0.2">
      <c r="A23" s="4" t="s">
        <v>29</v>
      </c>
      <c r="B23" s="1"/>
      <c r="C23" s="17">
        <v>0.61799999999999999</v>
      </c>
      <c r="D23" s="40"/>
      <c r="E23" s="17">
        <v>0.56799999999999995</v>
      </c>
      <c r="F23" s="40"/>
      <c r="G23" s="17">
        <v>0.60299999999999998</v>
      </c>
      <c r="H23" s="1"/>
      <c r="I23" s="1"/>
      <c r="J23" s="1"/>
      <c r="K23" s="17">
        <f>K17/K13</f>
        <v>0.54659217877094968</v>
      </c>
      <c r="L23" s="1"/>
      <c r="M23" s="1"/>
    </row>
    <row r="24" spans="1:13" ht="18.75" hidden="1" customHeight="1" x14ac:dyDescent="0.2">
      <c r="A24" s="4" t="s">
        <v>30</v>
      </c>
      <c r="B24" s="4" t="s">
        <v>41</v>
      </c>
      <c r="C24" s="17">
        <v>0.32800000000000001</v>
      </c>
      <c r="D24" s="40"/>
      <c r="E24" s="17">
        <v>0.312</v>
      </c>
      <c r="F24" s="40"/>
      <c r="G24" s="17">
        <v>0.32300000000000001</v>
      </c>
      <c r="H24" s="1"/>
      <c r="I24" s="1"/>
      <c r="J24" s="1"/>
      <c r="K24" s="17">
        <f>K18/K13</f>
        <v>0.32335195530726252</v>
      </c>
      <c r="L24" s="1"/>
      <c r="M24" s="1"/>
    </row>
    <row r="25" spans="1:13" ht="18.75" hidden="1" customHeight="1" x14ac:dyDescent="0.2">
      <c r="A25" s="4" t="s">
        <v>31</v>
      </c>
      <c r="B25" s="1"/>
      <c r="C25" s="43">
        <v>0.94599999999999995</v>
      </c>
      <c r="D25" s="40"/>
      <c r="E25" s="44">
        <v>0.88</v>
      </c>
      <c r="F25" s="40"/>
      <c r="G25" s="43">
        <v>0.92600000000000005</v>
      </c>
      <c r="H25" s="1"/>
      <c r="I25" s="1"/>
      <c r="J25" s="1"/>
      <c r="K25" s="44">
        <f>SUM(K23:K24)</f>
        <v>0.86994413407821214</v>
      </c>
      <c r="L25" s="1"/>
      <c r="M25" s="1"/>
    </row>
    <row r="26" spans="1:13" ht="18.75" hidden="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.75" customHeight="1" x14ac:dyDescent="0.2">
      <c r="A27" s="1"/>
      <c r="B27" s="1"/>
      <c r="C27" s="69" t="s">
        <v>39</v>
      </c>
      <c r="D27" s="72"/>
      <c r="E27" s="72"/>
      <c r="F27" s="72"/>
      <c r="G27" s="72"/>
      <c r="H27" s="72"/>
      <c r="I27" s="72"/>
      <c r="J27" s="72"/>
      <c r="K27" s="72"/>
      <c r="L27" s="1"/>
      <c r="M27" s="1"/>
    </row>
    <row r="28" spans="1:13" ht="18.75" customHeight="1" x14ac:dyDescent="0.2">
      <c r="A28" s="1"/>
      <c r="B28" s="1"/>
      <c r="C28" s="73">
        <v>41729</v>
      </c>
      <c r="D28" s="74"/>
      <c r="E28" s="74"/>
      <c r="F28" s="74"/>
      <c r="G28" s="74"/>
      <c r="H28" s="74"/>
      <c r="I28" s="74"/>
      <c r="J28" s="74"/>
      <c r="K28" s="74"/>
      <c r="L28" s="1"/>
      <c r="M28" s="1"/>
    </row>
    <row r="29" spans="1:13" ht="43.7" customHeight="1" x14ac:dyDescent="0.2">
      <c r="A29" s="2" t="s">
        <v>54</v>
      </c>
      <c r="B29" s="4" t="s">
        <v>41</v>
      </c>
      <c r="C29" s="3" t="s">
        <v>42</v>
      </c>
      <c r="D29" s="4" t="s">
        <v>41</v>
      </c>
      <c r="E29" s="3" t="s">
        <v>43</v>
      </c>
      <c r="F29" s="4" t="s">
        <v>41</v>
      </c>
      <c r="G29" s="3" t="s">
        <v>44</v>
      </c>
      <c r="H29" s="1"/>
      <c r="I29" s="3" t="s">
        <v>45</v>
      </c>
      <c r="J29" s="1"/>
      <c r="K29" s="3" t="s">
        <v>46</v>
      </c>
      <c r="L29" s="1"/>
      <c r="M29" s="1"/>
    </row>
    <row r="30" spans="1:13" ht="18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8.75" customHeight="1" x14ac:dyDescent="0.2">
      <c r="A31" s="4" t="s">
        <v>47</v>
      </c>
      <c r="B31" s="1"/>
      <c r="C31" s="45">
        <v>262.5</v>
      </c>
      <c r="D31" s="1"/>
      <c r="E31" s="45">
        <v>44.2</v>
      </c>
      <c r="F31" s="1"/>
      <c r="G31" s="45">
        <v>306.7</v>
      </c>
      <c r="H31" s="1"/>
      <c r="I31" s="32">
        <f>22400000</f>
        <v>22400000</v>
      </c>
      <c r="J31" s="1"/>
      <c r="K31" s="32">
        <f>G31-I31</f>
        <v>-22399693.300000001</v>
      </c>
      <c r="L31" s="1"/>
      <c r="M31" s="1"/>
    </row>
    <row r="32" spans="1:13" ht="18.75" customHeight="1" x14ac:dyDescent="0.2">
      <c r="A32" s="4"/>
      <c r="B32" s="1"/>
      <c r="C32" s="45"/>
      <c r="D32" s="1"/>
      <c r="E32" s="45"/>
      <c r="F32" s="1"/>
      <c r="G32" s="45"/>
      <c r="H32" s="1"/>
      <c r="I32" s="45"/>
      <c r="J32" s="1"/>
      <c r="K32" s="45"/>
      <c r="L32" s="1"/>
      <c r="M32" s="1"/>
    </row>
    <row r="33" spans="1:13" ht="18.75" customHeight="1" x14ac:dyDescent="0.2">
      <c r="A33" s="4" t="s">
        <v>48</v>
      </c>
      <c r="B33" s="4" t="s">
        <v>41</v>
      </c>
      <c r="C33" s="16"/>
      <c r="D33" s="1"/>
      <c r="E33" s="16"/>
      <c r="F33" s="1"/>
      <c r="G33" s="16"/>
      <c r="H33" s="1"/>
      <c r="I33" s="6"/>
      <c r="J33" s="4" t="s">
        <v>41</v>
      </c>
      <c r="K33" s="6"/>
      <c r="L33" s="1"/>
      <c r="M33" s="1"/>
    </row>
    <row r="34" spans="1:13" ht="18.75" customHeight="1" x14ac:dyDescent="0.2">
      <c r="A34" s="23" t="s">
        <v>49</v>
      </c>
      <c r="B34" s="4" t="s">
        <v>41</v>
      </c>
      <c r="C34" s="46">
        <v>6.3</v>
      </c>
      <c r="D34" s="1"/>
      <c r="E34" s="46">
        <v>2.4</v>
      </c>
      <c r="F34" s="1"/>
      <c r="G34" s="46">
        <v>8.6999999999999993</v>
      </c>
      <c r="H34" s="1"/>
      <c r="I34" s="9">
        <f>500000</f>
        <v>500000</v>
      </c>
      <c r="J34" s="4" t="s">
        <v>41</v>
      </c>
      <c r="K34" s="9">
        <f>G34-I34</f>
        <v>-499991.3</v>
      </c>
      <c r="L34" s="1"/>
      <c r="M34" s="1"/>
    </row>
    <row r="35" spans="1:13" ht="18.75" customHeight="1" x14ac:dyDescent="0.2">
      <c r="A35" s="23" t="s">
        <v>50</v>
      </c>
      <c r="B35" s="4" t="s">
        <v>41</v>
      </c>
      <c r="C35" s="33">
        <v>165.5</v>
      </c>
      <c r="D35" s="1"/>
      <c r="E35" s="33">
        <v>20.5</v>
      </c>
      <c r="F35" s="1"/>
      <c r="G35" s="10">
        <v>186</v>
      </c>
      <c r="H35" s="1"/>
      <c r="I35" s="10">
        <f>27600000</f>
        <v>27600000</v>
      </c>
      <c r="J35" s="4" t="s">
        <v>41</v>
      </c>
      <c r="K35" s="10">
        <f>G35-I35</f>
        <v>-27599814</v>
      </c>
      <c r="L35" s="1"/>
      <c r="M35" s="1"/>
    </row>
    <row r="36" spans="1:13" ht="18.75" customHeight="1" x14ac:dyDescent="0.2">
      <c r="A36" s="4" t="s">
        <v>51</v>
      </c>
      <c r="B36" s="1"/>
      <c r="C36" s="46">
        <v>171.8</v>
      </c>
      <c r="D36" s="1"/>
      <c r="E36" s="46">
        <v>22.9</v>
      </c>
      <c r="F36" s="1"/>
      <c r="G36" s="46">
        <v>194.7</v>
      </c>
      <c r="H36" s="1"/>
      <c r="I36" s="9">
        <f>28100000</f>
        <v>28100000</v>
      </c>
      <c r="J36" s="1"/>
      <c r="K36" s="9">
        <f>G36-I36</f>
        <v>-28099805.300000001</v>
      </c>
      <c r="L36" s="1"/>
      <c r="M36" s="1"/>
    </row>
    <row r="37" spans="1:13" ht="18.75" customHeight="1" x14ac:dyDescent="0.2">
      <c r="A37" s="4" t="s">
        <v>52</v>
      </c>
      <c r="B37" s="1"/>
      <c r="C37" s="46">
        <v>88.5</v>
      </c>
      <c r="D37" s="1"/>
      <c r="E37" s="46">
        <v>12.8</v>
      </c>
      <c r="F37" s="1"/>
      <c r="G37" s="46">
        <v>101.3</v>
      </c>
      <c r="H37" s="1"/>
      <c r="I37" s="9">
        <f>7800000</f>
        <v>7800000</v>
      </c>
      <c r="J37" s="1"/>
      <c r="K37" s="9">
        <f>G37-I37</f>
        <v>-7799898.7000000002</v>
      </c>
      <c r="L37" s="1"/>
      <c r="M37" s="1"/>
    </row>
    <row r="38" spans="1:13" ht="18.75" customHeight="1" x14ac:dyDescent="0.2">
      <c r="A38" s="4" t="s">
        <v>55</v>
      </c>
      <c r="B38" s="4" t="s">
        <v>41</v>
      </c>
      <c r="C38" s="47">
        <v>2.2000000000000002</v>
      </c>
      <c r="D38" s="1"/>
      <c r="E38" s="47">
        <v>8.5</v>
      </c>
      <c r="F38" s="1"/>
      <c r="G38" s="47">
        <v>10.7</v>
      </c>
      <c r="H38" s="1"/>
      <c r="I38" s="12">
        <f>-13500000</f>
        <v>-13500000</v>
      </c>
      <c r="J38" s="4" t="s">
        <v>41</v>
      </c>
      <c r="K38" s="12">
        <f>G38-I38</f>
        <v>13500010.699999999</v>
      </c>
      <c r="L38" s="1"/>
      <c r="M38" s="1"/>
    </row>
    <row r="39" spans="1:13" ht="18.75" customHeight="1" x14ac:dyDescent="0.2">
      <c r="A39" s="1"/>
      <c r="B39" s="4" t="s">
        <v>41</v>
      </c>
      <c r="C39" s="1"/>
      <c r="D39" s="1"/>
      <c r="E39" s="1"/>
      <c r="F39" s="1"/>
      <c r="G39" s="39"/>
      <c r="H39" s="1"/>
      <c r="I39" s="1"/>
      <c r="J39" s="4" t="s">
        <v>41</v>
      </c>
      <c r="K39" s="1"/>
      <c r="L39" s="1"/>
      <c r="M39" s="1"/>
    </row>
    <row r="40" spans="1:13" ht="18.75" customHeight="1" x14ac:dyDescent="0.2">
      <c r="A40" s="4" t="s">
        <v>27</v>
      </c>
      <c r="B40" s="4" t="s">
        <v>41</v>
      </c>
      <c r="C40" s="19">
        <v>2.4E-2</v>
      </c>
      <c r="D40" s="1"/>
      <c r="E40" s="17">
        <v>5.3999999999999999E-2</v>
      </c>
      <c r="F40" s="1"/>
      <c r="G40" s="19">
        <v>2.8000000000000001E-2</v>
      </c>
      <c r="H40" s="1"/>
      <c r="I40" s="48">
        <v>0.02</v>
      </c>
      <c r="J40" s="4" t="s">
        <v>41</v>
      </c>
      <c r="K40" s="17">
        <f>K34/K31</f>
        <v>2.2321345801640951E-2</v>
      </c>
      <c r="L40" s="1"/>
      <c r="M40" s="1"/>
    </row>
    <row r="41" spans="1:13" ht="18.75" customHeight="1" x14ac:dyDescent="0.2">
      <c r="A41" s="4" t="s">
        <v>28</v>
      </c>
      <c r="B41" s="4" t="s">
        <v>41</v>
      </c>
      <c r="C41" s="49">
        <v>0.63100000000000001</v>
      </c>
      <c r="D41" s="1"/>
      <c r="E41" s="49">
        <v>0.46300000000000002</v>
      </c>
      <c r="F41" s="1"/>
      <c r="G41" s="49">
        <v>0.60699999999999998</v>
      </c>
      <c r="H41" s="1"/>
      <c r="I41" s="49">
        <v>1.2310000000000001</v>
      </c>
      <c r="J41" s="4" t="s">
        <v>41</v>
      </c>
      <c r="K41" s="49">
        <f>K42-K40</f>
        <v>1.2321514241447227</v>
      </c>
      <c r="L41" s="1"/>
      <c r="M41" s="1"/>
    </row>
    <row r="42" spans="1:13" ht="18.75" customHeight="1" x14ac:dyDescent="0.2">
      <c r="A42" s="4" t="s">
        <v>29</v>
      </c>
      <c r="B42" s="1"/>
      <c r="C42" s="17">
        <v>0.65500000000000003</v>
      </c>
      <c r="D42" s="1"/>
      <c r="E42" s="19">
        <v>0.51700000000000002</v>
      </c>
      <c r="F42" s="1"/>
      <c r="G42" s="19">
        <v>0.63500000000000001</v>
      </c>
      <c r="H42" s="1"/>
      <c r="I42" s="19">
        <v>1.2509999999999999</v>
      </c>
      <c r="J42" s="1"/>
      <c r="K42" s="17">
        <f>K36/K31</f>
        <v>1.2544727699463636</v>
      </c>
      <c r="L42" s="1"/>
      <c r="M42" s="1"/>
    </row>
    <row r="43" spans="1:13" ht="18.75" customHeight="1" x14ac:dyDescent="0.2">
      <c r="A43" s="4" t="s">
        <v>30</v>
      </c>
      <c r="B43" s="4" t="s">
        <v>41</v>
      </c>
      <c r="C43" s="19">
        <v>0.33700000000000002</v>
      </c>
      <c r="D43" s="1"/>
      <c r="E43" s="50">
        <v>0.28999999999999998</v>
      </c>
      <c r="F43" s="1"/>
      <c r="G43" s="50">
        <v>0.33</v>
      </c>
      <c r="H43" s="1"/>
      <c r="I43" s="48">
        <v>0.35</v>
      </c>
      <c r="J43" s="4" t="s">
        <v>41</v>
      </c>
      <c r="K43" s="17">
        <f>K37/K31</f>
        <v>0.3482145311337812</v>
      </c>
      <c r="L43" s="1"/>
      <c r="M43" s="1"/>
    </row>
    <row r="44" spans="1:13" ht="18.75" customHeight="1" x14ac:dyDescent="0.2">
      <c r="A44" s="4" t="s">
        <v>31</v>
      </c>
      <c r="B44" s="1"/>
      <c r="C44" s="51">
        <v>0.99199999999999999</v>
      </c>
      <c r="D44" s="1"/>
      <c r="E44" s="51">
        <v>0.80700000000000005</v>
      </c>
      <c r="F44" s="1"/>
      <c r="G44" s="51">
        <v>0.96499999999999997</v>
      </c>
      <c r="H44" s="1"/>
      <c r="I44" s="51">
        <v>1.601</v>
      </c>
      <c r="J44" s="1"/>
      <c r="K44" s="43">
        <f>SUM(K42:K43)</f>
        <v>1.6026873010801448</v>
      </c>
      <c r="L44" s="1"/>
      <c r="M44" s="1"/>
    </row>
    <row r="45" spans="1:13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 customHeight="1" x14ac:dyDescent="0.2"/>
    <row r="47" spans="1:13" ht="18.75" customHeight="1" x14ac:dyDescent="0.2"/>
    <row r="48" spans="1:13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8">
    <mergeCell ref="C9:K9"/>
    <mergeCell ref="C27:K27"/>
    <mergeCell ref="C28:K28"/>
    <mergeCell ref="A1:K1"/>
    <mergeCell ref="A2:K2"/>
    <mergeCell ref="A3:K3"/>
    <mergeCell ref="A5:K6"/>
    <mergeCell ref="C8:K8"/>
  </mergeCells>
  <printOptions horizontalCentered="1"/>
  <pageMargins left="0.7" right="0.7" top="0.75" bottom="0.75" header="0.3" footer="0.3"/>
  <pageSetup orientation="portrait" r:id="rId1"/>
  <headerFooter>
    <oddHeader>&amp;L&amp;"Times New Roman,Bold"&amp;12Schedule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workbookViewId="0">
      <selection activeCell="A4" sqref="A4"/>
    </sheetView>
  </sheetViews>
  <sheetFormatPr defaultColWidth="21.5" defaultRowHeight="12.75" x14ac:dyDescent="0.2"/>
  <cols>
    <col min="1" max="1" width="32.33203125" customWidth="1"/>
  </cols>
  <sheetData>
    <row r="1" spans="1:5" ht="18.75" customHeight="1" x14ac:dyDescent="0.2">
      <c r="A1" s="68" t="s">
        <v>0</v>
      </c>
      <c r="B1" s="67"/>
      <c r="C1" s="67"/>
      <c r="D1" s="67"/>
      <c r="E1" s="67"/>
    </row>
    <row r="2" spans="1:5" ht="18.75" customHeight="1" x14ac:dyDescent="0.2">
      <c r="A2" s="68" t="s">
        <v>62</v>
      </c>
      <c r="B2" s="67"/>
      <c r="C2" s="67"/>
      <c r="D2" s="67"/>
      <c r="E2" s="67"/>
    </row>
    <row r="3" spans="1:5" ht="18.75" customHeight="1" x14ac:dyDescent="0.2">
      <c r="A3" s="69" t="s">
        <v>2</v>
      </c>
      <c r="B3" s="67"/>
      <c r="C3" s="67"/>
      <c r="D3" s="67"/>
      <c r="E3" s="67"/>
    </row>
    <row r="4" spans="1:5" ht="18.75" customHeight="1" x14ac:dyDescent="0.2">
      <c r="A4" s="1"/>
      <c r="B4" s="1"/>
      <c r="C4" s="1"/>
      <c r="D4" s="1"/>
      <c r="E4" s="1"/>
    </row>
    <row r="5" spans="1:5" ht="18.75" customHeight="1" x14ac:dyDescent="0.2">
      <c r="A5" s="52" t="s">
        <v>61</v>
      </c>
      <c r="B5" s="68" t="s">
        <v>63</v>
      </c>
      <c r="C5" s="67"/>
      <c r="D5" s="67"/>
      <c r="E5" s="67"/>
    </row>
    <row r="6" spans="1:5" ht="18.75" customHeight="1" x14ac:dyDescent="0.2">
      <c r="A6" s="1"/>
      <c r="B6" s="55">
        <v>42094</v>
      </c>
      <c r="C6" s="55">
        <v>41729</v>
      </c>
      <c r="D6" s="56" t="s">
        <v>56</v>
      </c>
      <c r="E6" s="56" t="s">
        <v>57</v>
      </c>
    </row>
    <row r="7" spans="1:5" ht="18.75" customHeight="1" x14ac:dyDescent="0.2">
      <c r="A7" s="53" t="s">
        <v>64</v>
      </c>
      <c r="C7" s="1"/>
      <c r="D7" s="1"/>
      <c r="E7" s="1"/>
    </row>
    <row r="8" spans="1:5" ht="18.75" customHeight="1" x14ac:dyDescent="0.2">
      <c r="A8" s="4" t="s">
        <v>58</v>
      </c>
      <c r="B8" s="32">
        <v>82.4</v>
      </c>
      <c r="C8" s="45">
        <v>89.5</v>
      </c>
      <c r="D8" s="32">
        <f>+B8-C8</f>
        <v>-7.0999999999999943</v>
      </c>
      <c r="E8" s="17">
        <f>+B8/C8-1</f>
        <v>-7.9329608938547458E-2</v>
      </c>
    </row>
    <row r="9" spans="1:5" ht="18.75" customHeight="1" x14ac:dyDescent="0.2">
      <c r="A9" s="4" t="s">
        <v>59</v>
      </c>
      <c r="B9" s="9">
        <v>46.5</v>
      </c>
      <c r="C9" s="46">
        <v>12.5</v>
      </c>
      <c r="D9" s="9">
        <f>+B9-C9</f>
        <v>34</v>
      </c>
      <c r="E9" s="50">
        <f>+B9/C9-1</f>
        <v>2.72</v>
      </c>
    </row>
    <row r="10" spans="1:5" ht="18.75" customHeight="1" x14ac:dyDescent="0.2">
      <c r="A10" s="4" t="s">
        <v>60</v>
      </c>
      <c r="B10" s="10">
        <v>8.1999999999999993</v>
      </c>
      <c r="C10" s="33">
        <v>7.6</v>
      </c>
      <c r="D10" s="10">
        <f>+B10-C10</f>
        <v>0.59999999999999964</v>
      </c>
      <c r="E10" s="17">
        <f>+B10/C10-1</f>
        <v>7.8947368421052655E-2</v>
      </c>
    </row>
    <row r="11" spans="1:5" ht="18.75" customHeight="1" x14ac:dyDescent="0.2">
      <c r="A11" s="1"/>
      <c r="B11" s="54">
        <f>SUM(B8:B10)</f>
        <v>137.1</v>
      </c>
      <c r="C11" s="54">
        <f>SUM(C8:C10)</f>
        <v>109.6</v>
      </c>
      <c r="D11" s="54">
        <f>SUM(D8:D10)</f>
        <v>27.500000000000007</v>
      </c>
      <c r="E11" s="17">
        <f>+B11/C11-1</f>
        <v>0.25091240875912413</v>
      </c>
    </row>
    <row r="12" spans="1:5" ht="18.75" customHeight="1" x14ac:dyDescent="0.2">
      <c r="A12" s="1"/>
      <c r="B12" s="6"/>
      <c r="C12" s="6"/>
      <c r="D12" s="6"/>
      <c r="E12" s="40"/>
    </row>
    <row r="13" spans="1:5" ht="18.75" customHeight="1" x14ac:dyDescent="0.2">
      <c r="A13" s="53" t="s">
        <v>65</v>
      </c>
      <c r="B13" s="6"/>
      <c r="C13" s="6"/>
      <c r="D13" s="6"/>
      <c r="E13" s="40"/>
    </row>
    <row r="14" spans="1:5" ht="18.75" customHeight="1" x14ac:dyDescent="0.2">
      <c r="A14" s="4" t="s">
        <v>66</v>
      </c>
      <c r="B14" s="58">
        <v>0</v>
      </c>
      <c r="C14" s="46">
        <v>37.9</v>
      </c>
      <c r="D14" s="9">
        <f>+B14-C14</f>
        <v>-37.9</v>
      </c>
      <c r="E14" s="50">
        <f>+B14/C14-1</f>
        <v>-1</v>
      </c>
    </row>
    <row r="15" spans="1:5" ht="18.75" customHeight="1" x14ac:dyDescent="0.2">
      <c r="A15" s="1"/>
      <c r="B15" s="59">
        <f>SUM(B13:B14)</f>
        <v>0</v>
      </c>
      <c r="C15" s="38">
        <f>SUM(C13:C14)</f>
        <v>37.9</v>
      </c>
      <c r="D15" s="38">
        <f>SUM(D13:D14)</f>
        <v>-37.9</v>
      </c>
      <c r="E15" s="50">
        <f>+B15/C15-1</f>
        <v>-1</v>
      </c>
    </row>
    <row r="16" spans="1:5" ht="18.75" customHeight="1" x14ac:dyDescent="0.2">
      <c r="A16" s="1"/>
      <c r="B16" s="39"/>
      <c r="C16" s="6"/>
      <c r="D16" s="39"/>
      <c r="E16" s="40"/>
    </row>
    <row r="17" spans="1:5" ht="18.75" customHeight="1" x14ac:dyDescent="0.2">
      <c r="A17" s="76" t="s">
        <v>67</v>
      </c>
      <c r="B17" s="67"/>
      <c r="C17" s="1"/>
      <c r="D17" s="1"/>
      <c r="E17" s="40"/>
    </row>
    <row r="18" spans="1:5" ht="18.75" customHeight="1" x14ac:dyDescent="0.2">
      <c r="A18" s="4" t="s">
        <v>58</v>
      </c>
      <c r="B18" s="9">
        <f>+B8</f>
        <v>82.4</v>
      </c>
      <c r="C18" s="9">
        <f>+C8</f>
        <v>89.5</v>
      </c>
      <c r="D18" s="9">
        <f>+B18-C18</f>
        <v>-7.0999999999999943</v>
      </c>
      <c r="E18" s="17">
        <f>+B18/C18-1</f>
        <v>-7.9329608938547458E-2</v>
      </c>
    </row>
    <row r="19" spans="1:5" ht="18.75" customHeight="1" x14ac:dyDescent="0.2">
      <c r="A19" s="4" t="s">
        <v>59</v>
      </c>
      <c r="B19" s="9">
        <f>+B9+B14</f>
        <v>46.5</v>
      </c>
      <c r="C19" s="9">
        <f>+C9+C14</f>
        <v>50.4</v>
      </c>
      <c r="D19" s="9">
        <f>+B19-C19</f>
        <v>-3.8999999999999986</v>
      </c>
      <c r="E19" s="17">
        <f>+B19/C19-1</f>
        <v>-7.7380952380952328E-2</v>
      </c>
    </row>
    <row r="20" spans="1:5" ht="18.75" customHeight="1" x14ac:dyDescent="0.2">
      <c r="A20" s="4" t="s">
        <v>60</v>
      </c>
      <c r="B20" s="33">
        <f>+B10</f>
        <v>8.1999999999999993</v>
      </c>
      <c r="C20" s="10">
        <f>+C10</f>
        <v>7.6</v>
      </c>
      <c r="D20" s="10">
        <f>+B20-C20</f>
        <v>0.59999999999999964</v>
      </c>
      <c r="E20" s="17">
        <f>+B20/C20-1</f>
        <v>7.8947368421052655E-2</v>
      </c>
    </row>
    <row r="21" spans="1:5" ht="18.75" customHeight="1" x14ac:dyDescent="0.2">
      <c r="A21" s="57" t="s">
        <v>68</v>
      </c>
      <c r="B21" s="12">
        <f>SUM(B18:B20)</f>
        <v>137.1</v>
      </c>
      <c r="C21" s="12">
        <f>SUM(C18:C20)</f>
        <v>147.5</v>
      </c>
      <c r="D21" s="12">
        <f>SUM(D18:D20)</f>
        <v>-10.399999999999993</v>
      </c>
      <c r="E21" s="17">
        <f>+B21/C21-1</f>
        <v>-7.0508474576271185E-2</v>
      </c>
    </row>
    <row r="22" spans="1:5" ht="18.75" customHeight="1" x14ac:dyDescent="0.2"/>
    <row r="23" spans="1:5" ht="18.75" customHeight="1" x14ac:dyDescent="0.2"/>
    <row r="24" spans="1:5" ht="18.75" customHeight="1" x14ac:dyDescent="0.2"/>
    <row r="25" spans="1:5" ht="18.75" customHeight="1" x14ac:dyDescent="0.2"/>
    <row r="26" spans="1:5" ht="18.75" customHeight="1" x14ac:dyDescent="0.2"/>
    <row r="27" spans="1:5" ht="18.75" customHeight="1" x14ac:dyDescent="0.2"/>
    <row r="28" spans="1:5" ht="18.75" customHeight="1" x14ac:dyDescent="0.2"/>
    <row r="29" spans="1:5" ht="18.75" customHeight="1" x14ac:dyDescent="0.2"/>
    <row r="30" spans="1:5" ht="18.75" customHeight="1" x14ac:dyDescent="0.2"/>
    <row r="31" spans="1:5" ht="18.75" customHeight="1" x14ac:dyDescent="0.2"/>
    <row r="32" spans="1:5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</sheetData>
  <mergeCells count="5">
    <mergeCell ref="A1:E1"/>
    <mergeCell ref="A2:E2"/>
    <mergeCell ref="A3:E3"/>
    <mergeCell ref="B5:E5"/>
    <mergeCell ref="A17:B17"/>
  </mergeCells>
  <printOptions horizontalCentered="1"/>
  <pageMargins left="0.7" right="0.7" top="0.75" bottom="0.75" header="0.3" footer="0.3"/>
  <pageSetup scale="85" orientation="portrait" r:id="rId1"/>
  <headerFooter>
    <oddHeader>&amp;L&amp;"Times New Roman,Bold"&amp;12Schedule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Schedule 1</vt:lpstr>
      <vt:lpstr>Schedule 2</vt:lpstr>
      <vt:lpstr>Summary!Print_Area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1Q 2015 Management Packet WB</dc:title>
  <dc:creator>Workiva - Mark Svensson</dc:creator>
  <cp:lastModifiedBy>Svensson, Mark</cp:lastModifiedBy>
  <cp:lastPrinted>2015-04-29T13:04:23Z</cp:lastPrinted>
  <dcterms:created xsi:type="dcterms:W3CDTF">2015-04-28T18:14:01Z</dcterms:created>
  <dcterms:modified xsi:type="dcterms:W3CDTF">2015-04-29T13:04:57Z</dcterms:modified>
</cp:coreProperties>
</file>